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D10" i="2"/>
  <c r="D12"/>
  <c r="D11"/>
  <c r="D5"/>
  <c r="D8"/>
  <c r="D3"/>
  <c r="D7"/>
  <c r="D6"/>
  <c r="D4"/>
  <c r="C9"/>
  <c r="C5"/>
  <c r="C4"/>
  <c r="C20" i="1" l="1"/>
  <c r="C16" l="1"/>
  <c r="C10"/>
  <c r="J4" i="4" l="1"/>
  <c r="J5"/>
  <c r="J6"/>
  <c r="J3"/>
  <c r="C8" i="5" l="1"/>
  <c r="C7"/>
  <c r="C5"/>
  <c r="C4"/>
  <c r="C11" i="1"/>
  <c r="K3" i="4"/>
  <c r="L3" s="1"/>
  <c r="I5"/>
  <c r="K6"/>
  <c r="J8"/>
  <c r="K8" s="1"/>
  <c r="K4"/>
  <c r="I4"/>
  <c r="I6"/>
  <c r="I7"/>
  <c r="I8"/>
  <c r="I3"/>
  <c r="I10" l="1"/>
  <c r="K5"/>
  <c r="L5" s="1"/>
  <c r="L4"/>
  <c r="C9" i="5"/>
  <c r="L6" i="4"/>
  <c r="L8"/>
  <c r="D13" i="2" l="1"/>
  <c r="C13"/>
  <c r="C12" i="1" l="1"/>
  <c r="C13" l="1"/>
  <c r="C15"/>
  <c r="C21" s="1"/>
  <c r="C24" s="1"/>
  <c r="J7" i="4"/>
  <c r="L7" s="1"/>
</calcChain>
</file>

<file path=xl/sharedStrings.xml><?xml version="1.0" encoding="utf-8"?>
<sst xmlns="http://schemas.openxmlformats.org/spreadsheetml/2006/main" count="148" uniqueCount="132">
  <si>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</si>
  <si>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</si>
  <si>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</si>
  <si>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</si>
  <si>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</si>
  <si>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</si>
  <si>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</si>
  <si>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</si>
  <si>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</si>
  <si>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</si>
  <si>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</si>
  <si>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</si>
  <si>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</si>
  <si>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</si>
  <si>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</si>
  <si>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</si>
  <si>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</si>
  <si>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</si>
  <si>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</si>
  <si>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</si>
  <si>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</si>
  <si>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</si>
  <si>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</si>
  <si>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</si>
  <si>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</si>
  <si>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</si>
  <si>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</si>
  <si>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</si>
  <si>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</si>
  <si>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</si>
  <si>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</si>
  <si>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</si>
  <si>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</si>
  <si>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</si>
  <si>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</si>
  <si>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</si>
  <si>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</si>
  <si>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</si>
  <si>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</si>
  <si>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</si>
  <si>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</si>
  <si>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</si>
  <si>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</si>
  <si>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</si>
  <si>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</si>
  <si>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</si>
  <si>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</si>
  <si>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</si>
  <si>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</si>
  <si>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</si>
  <si>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</si>
  <si>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</si>
  <si>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</si>
  <si>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</si>
  <si>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</si>
  <si>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</si>
  <si>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</si>
  <si>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</si>
  <si>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</si>
  <si>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</si>
  <si>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</si>
  <si>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</si>
  <si>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</si>
  <si>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</si>
  <si>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</si>
  <si>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</si>
  <si>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</si>
  <si>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</si>
  <si>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</si>
  <si>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</si>
  <si>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</si>
  <si>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</si>
  <si>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</si>
  <si>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</si>
  <si>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</si>
  <si>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Отопление</t>
  </si>
  <si>
    <t>Холодное водоснабжение</t>
  </si>
  <si>
    <t>Электроснабжение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</si>
  <si>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</si>
  <si>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</si>
  <si>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</si>
  <si>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</si>
  <si>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</si>
  <si>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</si>
  <si>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</si>
  <si>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</si>
  <si>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</si>
  <si>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</si>
  <si>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</si>
  <si>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</si>
  <si>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</si>
  <si>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</si>
  <si>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</si>
  <si>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</si>
  <si>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</si>
  <si>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</si>
  <si>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</si>
  <si>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</si>
  <si>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</si>
  <si>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</si>
  <si>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</si>
  <si>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</si>
  <si>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</si>
  <si>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</si>
  <si>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</si>
  <si>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</si>
  <si>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</si>
  <si>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</si>
  <si>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</si>
  <si>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</si>
  <si>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</si>
  <si>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</si>
  <si>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</si>
  <si>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</si>
  <si>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</si>
  <si>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</si>
  <si>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</si>
  <si>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</si>
  <si>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Работы, выполняемые в целях надлежащего содержания и ремонта лифта (лифтов)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</si>
  <si>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</si>
  <si>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</si>
  <si>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</si>
  <si>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</si>
  <si>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</si>
  <si>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</si>
  <si>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</si>
  <si>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Горячая вода</t>
  </si>
  <si>
    <t>Гкал</t>
  </si>
  <si>
    <t>г. Оренбург, ул. Транспортная, д.18 - ООО "УК Новый Город" за 2016 год</t>
  </si>
  <si>
    <t>44</t>
  </si>
  <si>
    <t>2</t>
  </si>
  <si>
    <t>44694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</si>
</sst>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workbookViewId="0">
      <selection activeCell="I12" sqref="I12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4" customWidth="1"/>
    <col min="4" max="4" width="10.42578125" style="52" bestFit="1" customWidth="1"/>
    <col min="5" max="44" width="9.140625" style="1"/>
  </cols>
  <sheetData>
    <row r="1" spans="1:44" ht="14.45" customHeight="1">
      <c r="A1" s="79" t="s">
        <v>0</v>
      </c>
      <c r="B1" s="79"/>
      <c r="C1" s="79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4" ht="15" customHeight="1">
      <c r="A2" s="80" t="s">
        <v>116</v>
      </c>
      <c r="B2" s="80"/>
      <c r="C2" s="80"/>
      <c r="D2" s="5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81" t="s">
        <v>128</v>
      </c>
      <c r="B3" s="81"/>
      <c r="C3" s="81"/>
      <c r="D3" s="5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70" t="s">
        <v>4</v>
      </c>
      <c r="D4" s="5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77" t="s">
        <v>1</v>
      </c>
      <c r="C5" s="78"/>
    </row>
    <row r="6" spans="1:44">
      <c r="A6" s="14" t="s">
        <v>8</v>
      </c>
      <c r="B6" s="4" t="s">
        <v>5</v>
      </c>
      <c r="C6" s="71">
        <v>2402.19</v>
      </c>
    </row>
    <row r="7" spans="1:44" ht="15.75" customHeight="1">
      <c r="A7" s="14" t="s">
        <v>9</v>
      </c>
      <c r="B7" s="4" t="s">
        <v>6</v>
      </c>
      <c r="C7" s="71">
        <v>33941.339999999997</v>
      </c>
    </row>
    <row r="8" spans="1:44">
      <c r="A8" s="14" t="s">
        <v>10</v>
      </c>
      <c r="B8" s="4" t="s">
        <v>7</v>
      </c>
      <c r="C8" s="71">
        <v>583418.32999999996</v>
      </c>
    </row>
    <row r="9" spans="1:44" ht="25.5">
      <c r="A9" s="14" t="s">
        <v>11</v>
      </c>
      <c r="B9" s="4" t="s">
        <v>12</v>
      </c>
      <c r="C9" s="71"/>
      <c r="D9" s="54"/>
    </row>
    <row r="10" spans="1:44">
      <c r="A10" s="14"/>
      <c r="B10" s="10" t="s">
        <v>13</v>
      </c>
      <c r="C10" s="71">
        <f>202095.36+29051.34+522457.67+1192362.06+1192362.06</f>
        <v>3138328.49</v>
      </c>
    </row>
    <row r="11" spans="1:44">
      <c r="A11" s="14"/>
      <c r="B11" s="10" t="s">
        <v>14</v>
      </c>
      <c r="C11" s="71">
        <f>C10*75%</f>
        <v>2353746.3675000002</v>
      </c>
    </row>
    <row r="12" spans="1:44">
      <c r="A12" s="14"/>
      <c r="B12" s="10" t="s">
        <v>15</v>
      </c>
      <c r="C12" s="71">
        <f>C10*13%</f>
        <v>407982.70370000007</v>
      </c>
    </row>
    <row r="13" spans="1:44">
      <c r="A13" s="14"/>
      <c r="B13" s="10" t="s">
        <v>16</v>
      </c>
      <c r="C13" s="71">
        <f>C10*12%</f>
        <v>376599.41879999998</v>
      </c>
    </row>
    <row r="14" spans="1:44">
      <c r="A14" s="14" t="s">
        <v>17</v>
      </c>
      <c r="B14" s="4" t="s">
        <v>18</v>
      </c>
      <c r="C14" s="71"/>
    </row>
    <row r="15" spans="1:44">
      <c r="A15" s="14"/>
      <c r="B15" s="10" t="s">
        <v>13</v>
      </c>
      <c r="C15" s="71">
        <f>C16+C17+C18+C19+C20</f>
        <v>3125809.33</v>
      </c>
    </row>
    <row r="16" spans="1:44" ht="25.5">
      <c r="A16" s="14"/>
      <c r="B16" s="10" t="s">
        <v>19</v>
      </c>
      <c r="C16" s="71">
        <f>173428.71+24470.74+443995.79+1033897.22+1418923.27</f>
        <v>3094715.73</v>
      </c>
    </row>
    <row r="17" spans="1:4" ht="25.5">
      <c r="A17" s="14"/>
      <c r="B17" s="10" t="s">
        <v>20</v>
      </c>
      <c r="C17" s="71">
        <v>0</v>
      </c>
    </row>
    <row r="18" spans="1:4">
      <c r="A18" s="14"/>
      <c r="B18" s="10" t="s">
        <v>21</v>
      </c>
      <c r="C18" s="71">
        <v>0</v>
      </c>
    </row>
    <row r="19" spans="1:4" ht="25.5">
      <c r="A19" s="14"/>
      <c r="B19" s="49" t="s">
        <v>22</v>
      </c>
      <c r="C19" s="72">
        <v>10800</v>
      </c>
      <c r="D19" s="53"/>
    </row>
    <row r="20" spans="1:4">
      <c r="A20" s="14"/>
      <c r="B20" s="10" t="s">
        <v>23</v>
      </c>
      <c r="C20" s="71">
        <f>941.46+387.07+1523.34+982.94+4771.92+9194.9+1846.45+645.52</f>
        <v>20293.599999999999</v>
      </c>
    </row>
    <row r="21" spans="1:4">
      <c r="A21" s="14" t="s">
        <v>24</v>
      </c>
      <c r="B21" s="4" t="s">
        <v>25</v>
      </c>
      <c r="C21" s="71">
        <f>C6+C7+C15</f>
        <v>3162152.86</v>
      </c>
    </row>
    <row r="22" spans="1:4">
      <c r="A22" s="14" t="s">
        <v>26</v>
      </c>
      <c r="B22" s="4" t="s">
        <v>27</v>
      </c>
      <c r="C22" s="72">
        <v>0</v>
      </c>
    </row>
    <row r="23" spans="1:4">
      <c r="A23" s="14" t="s">
        <v>28</v>
      </c>
      <c r="B23" s="4" t="s">
        <v>30</v>
      </c>
      <c r="C23" s="72">
        <v>0</v>
      </c>
    </row>
    <row r="24" spans="1:4" ht="15.75" thickBot="1">
      <c r="A24" s="15" t="s">
        <v>29</v>
      </c>
      <c r="B24" s="16" t="s">
        <v>31</v>
      </c>
      <c r="C24" s="73">
        <f>C8+C10-C21+C22+C23</f>
        <v>559593.96000000043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workbookViewId="0">
      <selection activeCell="A16" sqref="A16:G39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58" customWidth="1"/>
    <col min="4" max="4" width="34.42578125" style="58" customWidth="1"/>
    <col min="5" max="5" width="26.28515625" style="58" customWidth="1"/>
    <col min="6" max="6" width="21.28515625" style="58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2" t="s">
        <v>45</v>
      </c>
      <c r="B1" s="82"/>
      <c r="C1" s="82"/>
      <c r="D1" s="82"/>
      <c r="E1" s="82"/>
      <c r="F1" s="82"/>
    </row>
    <row r="2" spans="1:26" s="21" customFormat="1" ht="25.5">
      <c r="A2" s="11" t="s">
        <v>2</v>
      </c>
      <c r="B2" s="12" t="s">
        <v>32</v>
      </c>
      <c r="C2" s="12" t="s">
        <v>113</v>
      </c>
      <c r="D2" s="12" t="s">
        <v>33</v>
      </c>
      <c r="E2" s="12" t="s">
        <v>123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57</v>
      </c>
      <c r="C3" s="60">
        <v>46000</v>
      </c>
      <c r="D3" s="63">
        <f>15132.8+208276.5-175000</f>
        <v>48409.299999999988</v>
      </c>
      <c r="E3" s="56"/>
      <c r="F3" s="57"/>
    </row>
    <row r="4" spans="1:26" ht="26.25">
      <c r="A4" s="14" t="s">
        <v>36</v>
      </c>
      <c r="B4" s="5" t="s">
        <v>118</v>
      </c>
      <c r="C4" s="59">
        <f>(718.7*2*12)+(13315.7*3.16*12)</f>
        <v>522180.14400000003</v>
      </c>
      <c r="D4" s="63">
        <f>2919.19+387349.44</f>
        <v>390268.63</v>
      </c>
      <c r="E4" s="56"/>
      <c r="F4" s="57"/>
    </row>
    <row r="5" spans="1:26" ht="26.25">
      <c r="A5" s="14" t="s">
        <v>37</v>
      </c>
      <c r="B5" s="5" t="s">
        <v>59</v>
      </c>
      <c r="C5" s="60">
        <f>33890+352883.52+71282+45875+100000</f>
        <v>603930.52</v>
      </c>
      <c r="D5" s="63">
        <f>54276+19746.46+175000+150000</f>
        <v>399022.45999999996</v>
      </c>
      <c r="E5" s="56"/>
      <c r="F5" s="57"/>
    </row>
    <row r="6" spans="1:26" ht="91.15" customHeight="1">
      <c r="A6" s="14" t="s">
        <v>38</v>
      </c>
      <c r="B6" s="32" t="s">
        <v>119</v>
      </c>
      <c r="C6" s="60">
        <v>350000</v>
      </c>
      <c r="D6" s="63">
        <f>41035.68+310896</f>
        <v>351931.68</v>
      </c>
      <c r="E6" s="56"/>
      <c r="F6" s="57"/>
    </row>
    <row r="7" spans="1:26" ht="26.25">
      <c r="A7" s="14" t="s">
        <v>39</v>
      </c>
      <c r="B7" s="5" t="s">
        <v>120</v>
      </c>
      <c r="C7" s="60">
        <v>530000</v>
      </c>
      <c r="D7" s="63">
        <f>19279+466343</f>
        <v>485622</v>
      </c>
      <c r="E7" s="56"/>
      <c r="F7" s="57"/>
    </row>
    <row r="8" spans="1:26">
      <c r="A8" s="14" t="s">
        <v>40</v>
      </c>
      <c r="B8" s="5" t="s">
        <v>61</v>
      </c>
      <c r="C8" s="60">
        <v>200000</v>
      </c>
      <c r="D8" s="63">
        <f>18360+331551-150000</f>
        <v>199911</v>
      </c>
      <c r="E8" s="56"/>
      <c r="F8" s="57"/>
    </row>
    <row r="9" spans="1:26" ht="26.25">
      <c r="A9" s="14" t="s">
        <v>41</v>
      </c>
      <c r="B9" s="5" t="s">
        <v>56</v>
      </c>
      <c r="C9" s="59">
        <f>14034.4*12*1.2</f>
        <v>202095.35999999999</v>
      </c>
      <c r="D9" s="63">
        <v>187780</v>
      </c>
      <c r="E9" s="56"/>
      <c r="F9" s="57"/>
    </row>
    <row r="10" spans="1:26" ht="64.5">
      <c r="A10" s="14" t="s">
        <v>42</v>
      </c>
      <c r="B10" s="5" t="s">
        <v>60</v>
      </c>
      <c r="C10" s="60">
        <v>620000</v>
      </c>
      <c r="D10" s="63">
        <f>256+19992+200000+40000</f>
        <v>260248</v>
      </c>
      <c r="E10" s="56"/>
      <c r="F10" s="57"/>
    </row>
    <row r="11" spans="1:26" ht="51.75">
      <c r="A11" s="14" t="s">
        <v>43</v>
      </c>
      <c r="B11" s="5" t="s">
        <v>121</v>
      </c>
      <c r="C11" s="60">
        <v>450000</v>
      </c>
      <c r="D11" s="63">
        <f>180168+435290-200000</f>
        <v>415458</v>
      </c>
      <c r="E11" s="56"/>
      <c r="F11" s="57"/>
    </row>
    <row r="12" spans="1:26">
      <c r="A12" s="14" t="s">
        <v>44</v>
      </c>
      <c r="B12" s="5" t="s">
        <v>58</v>
      </c>
      <c r="C12" s="60">
        <v>45000</v>
      </c>
      <c r="D12" s="63">
        <f>83082.4-40000</f>
        <v>43082.399999999994</v>
      </c>
      <c r="E12" s="56"/>
      <c r="F12" s="57"/>
    </row>
    <row r="13" spans="1:26">
      <c r="B13" s="61" t="s">
        <v>122</v>
      </c>
      <c r="C13" s="62">
        <f>SUM(C3:C12)</f>
        <v>3569206.0239999997</v>
      </c>
      <c r="D13" s="62">
        <f>SUM(D3:D12)</f>
        <v>2781733.4699999997</v>
      </c>
    </row>
    <row r="14" spans="1:26">
      <c r="A14" s="55"/>
      <c r="B14" s="61"/>
      <c r="C14" s="62"/>
      <c r="D14" s="62"/>
    </row>
    <row r="15" spans="1:26">
      <c r="A15" s="55"/>
      <c r="B15" s="61"/>
      <c r="C15" s="62"/>
      <c r="D15" s="62"/>
    </row>
    <row r="16" spans="1:26">
      <c r="A16" s="84"/>
      <c r="B16" s="85"/>
      <c r="C16" s="86"/>
      <c r="D16" s="86"/>
      <c r="E16" s="86"/>
      <c r="F16" s="86"/>
      <c r="G16" s="85"/>
    </row>
    <row r="17" spans="1:7" ht="22.15" customHeight="1">
      <c r="A17" s="84"/>
      <c r="B17" s="87"/>
      <c r="C17" s="87"/>
      <c r="D17" s="87"/>
      <c r="E17" s="87"/>
      <c r="F17" s="87"/>
      <c r="G17" s="85"/>
    </row>
    <row r="18" spans="1:7">
      <c r="A18" s="84"/>
      <c r="B18" s="85"/>
      <c r="C18" s="86"/>
      <c r="D18" s="86"/>
      <c r="E18" s="86"/>
      <c r="F18" s="86"/>
      <c r="G18" s="85"/>
    </row>
    <row r="19" spans="1:7" ht="15.75">
      <c r="A19" s="88"/>
      <c r="B19" s="89"/>
      <c r="C19" s="89"/>
      <c r="D19" s="89"/>
      <c r="E19" s="89"/>
      <c r="F19" s="89"/>
      <c r="G19" s="85"/>
    </row>
    <row r="20" spans="1:7" ht="26.25" customHeight="1">
      <c r="A20" s="90"/>
      <c r="B20" s="91"/>
      <c r="C20" s="86"/>
      <c r="D20" s="86"/>
      <c r="E20" s="86"/>
      <c r="F20" s="86"/>
      <c r="G20" s="85"/>
    </row>
    <row r="21" spans="1:7">
      <c r="A21" s="90"/>
      <c r="B21" s="91"/>
      <c r="C21" s="86"/>
      <c r="D21" s="86"/>
      <c r="E21" s="86"/>
      <c r="F21" s="86"/>
      <c r="G21" s="85"/>
    </row>
    <row r="22" spans="1:7">
      <c r="A22" s="90"/>
      <c r="B22" s="91"/>
      <c r="C22" s="86"/>
      <c r="D22" s="86"/>
      <c r="E22" s="86"/>
      <c r="F22" s="86"/>
      <c r="G22" s="85"/>
    </row>
    <row r="23" spans="1:7">
      <c r="A23" s="90"/>
      <c r="B23" s="91"/>
      <c r="C23" s="86"/>
      <c r="D23" s="86"/>
      <c r="E23" s="86"/>
      <c r="F23" s="86"/>
      <c r="G23" s="85"/>
    </row>
    <row r="24" spans="1:7">
      <c r="A24" s="90"/>
      <c r="B24" s="91"/>
      <c r="C24" s="86"/>
      <c r="D24" s="86"/>
      <c r="E24" s="86"/>
      <c r="F24" s="86"/>
      <c r="G24" s="85"/>
    </row>
    <row r="25" spans="1:7">
      <c r="A25" s="90"/>
      <c r="B25" s="91"/>
      <c r="C25" s="86"/>
      <c r="D25" s="86"/>
      <c r="E25" s="86"/>
      <c r="F25" s="86"/>
      <c r="G25" s="85"/>
    </row>
    <row r="26" spans="1:7">
      <c r="A26" s="90"/>
      <c r="B26" s="91"/>
      <c r="C26" s="86"/>
      <c r="D26" s="86"/>
      <c r="E26" s="86"/>
      <c r="F26" s="86"/>
      <c r="G26" s="85"/>
    </row>
    <row r="27" spans="1:7">
      <c r="A27" s="90"/>
      <c r="B27" s="91"/>
      <c r="C27" s="86"/>
      <c r="D27" s="86"/>
      <c r="E27" s="86"/>
      <c r="F27" s="86"/>
      <c r="G27" s="85"/>
    </row>
    <row r="28" spans="1:7">
      <c r="A28" s="90"/>
      <c r="B28" s="91"/>
      <c r="C28" s="86"/>
      <c r="D28" s="86"/>
      <c r="E28" s="86"/>
      <c r="F28" s="86"/>
      <c r="G28" s="85"/>
    </row>
    <row r="29" spans="1:7">
      <c r="A29" s="90"/>
      <c r="B29" s="91"/>
      <c r="C29" s="86"/>
      <c r="D29" s="86"/>
      <c r="E29" s="86"/>
      <c r="F29" s="86"/>
      <c r="G29" s="85"/>
    </row>
    <row r="30" spans="1:7">
      <c r="A30" s="90"/>
      <c r="B30" s="91"/>
      <c r="C30" s="86"/>
      <c r="D30" s="86"/>
      <c r="E30" s="86"/>
      <c r="F30" s="86"/>
      <c r="G30" s="85"/>
    </row>
    <row r="31" spans="1:7">
      <c r="A31" s="90"/>
      <c r="B31" s="91"/>
      <c r="C31" s="86"/>
      <c r="D31" s="86"/>
      <c r="E31" s="86"/>
      <c r="F31" s="86"/>
      <c r="G31" s="85"/>
    </row>
    <row r="32" spans="1:7">
      <c r="A32" s="90"/>
      <c r="B32" s="91"/>
      <c r="C32" s="86"/>
      <c r="D32" s="86"/>
      <c r="E32" s="86"/>
      <c r="F32" s="86"/>
      <c r="G32" s="85"/>
    </row>
    <row r="33" spans="1:7">
      <c r="A33" s="84"/>
      <c r="B33" s="85"/>
      <c r="C33" s="86"/>
      <c r="D33" s="86"/>
      <c r="E33" s="86"/>
      <c r="F33" s="86"/>
      <c r="G33" s="85"/>
    </row>
    <row r="34" spans="1:7">
      <c r="A34" s="84"/>
      <c r="B34" s="85"/>
      <c r="C34" s="86"/>
      <c r="D34" s="86"/>
      <c r="E34" s="86"/>
      <c r="F34" s="86"/>
      <c r="G34" s="85"/>
    </row>
    <row r="35" spans="1:7">
      <c r="A35" s="84"/>
      <c r="B35" s="85"/>
      <c r="C35" s="86"/>
      <c r="D35" s="86"/>
      <c r="E35" s="86"/>
      <c r="F35" s="86"/>
      <c r="G35" s="85"/>
    </row>
    <row r="36" spans="1:7">
      <c r="A36" s="84"/>
      <c r="B36" s="85"/>
      <c r="C36" s="86"/>
      <c r="D36" s="86"/>
      <c r="E36" s="86"/>
      <c r="F36" s="86"/>
      <c r="G36" s="85"/>
    </row>
    <row r="37" spans="1:7">
      <c r="A37" s="84"/>
      <c r="B37" s="85"/>
      <c r="C37" s="86"/>
      <c r="D37" s="86"/>
      <c r="E37" s="86"/>
      <c r="F37" s="86"/>
      <c r="G37" s="85"/>
    </row>
    <row r="38" spans="1:7">
      <c r="A38" s="84"/>
      <c r="B38" s="85"/>
      <c r="C38" s="86"/>
      <c r="D38" s="86"/>
      <c r="E38" s="86"/>
      <c r="F38" s="86"/>
      <c r="G38" s="85"/>
    </row>
    <row r="39" spans="1:7">
      <c r="A39" s="84"/>
      <c r="B39" s="85"/>
      <c r="C39" s="86"/>
      <c r="D39" s="86"/>
      <c r="E39" s="86"/>
      <c r="F39" s="86"/>
      <c r="G39" s="85"/>
    </row>
  </sheetData>
  <mergeCells count="4">
    <mergeCell ref="A1:F1"/>
    <mergeCell ref="B17:F17"/>
    <mergeCell ref="B20:B32"/>
    <mergeCell ref="A20:A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3" t="s">
        <v>46</v>
      </c>
      <c r="B1" s="83"/>
      <c r="C1" s="83"/>
      <c r="D1" s="25"/>
      <c r="E1" s="25"/>
      <c r="F1" s="25"/>
      <c r="G1" s="25"/>
      <c r="H1" s="25"/>
      <c r="I1" s="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7" t="s">
        <v>3</v>
      </c>
      <c r="C2" s="28" t="s">
        <v>55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47</v>
      </c>
      <c r="B3" s="26" t="s">
        <v>51</v>
      </c>
      <c r="C3" s="29" t="s">
        <v>117</v>
      </c>
    </row>
    <row r="4" spans="1:30" ht="25.5">
      <c r="A4" s="14" t="s">
        <v>48</v>
      </c>
      <c r="B4" s="26" t="s">
        <v>52</v>
      </c>
      <c r="C4" s="29" t="s">
        <v>117</v>
      </c>
    </row>
    <row r="5" spans="1:30" ht="25.5">
      <c r="A5" s="14" t="s">
        <v>49</v>
      </c>
      <c r="B5" s="26" t="s">
        <v>53</v>
      </c>
      <c r="C5" s="29" t="s">
        <v>117</v>
      </c>
    </row>
    <row r="6" spans="1:30" ht="15.75" thickBot="1">
      <c r="A6" s="15" t="s">
        <v>50</v>
      </c>
      <c r="B6" s="30" t="s">
        <v>54</v>
      </c>
      <c r="C6" s="31" t="s">
        <v>117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workbookViewId="0">
      <selection activeCell="I15" sqref="I15"/>
    </sheetView>
  </sheetViews>
  <sheetFormatPr defaultColWidth="9.140625" defaultRowHeight="15"/>
  <cols>
    <col min="1" max="1" width="9.140625" style="34"/>
    <col min="2" max="2" width="36.5703125" style="34" bestFit="1" customWidth="1"/>
    <col min="3" max="3" width="17.140625" style="34" customWidth="1"/>
    <col min="4" max="4" width="17.85546875" style="34" customWidth="1"/>
    <col min="5" max="5" width="11.7109375" style="35" customWidth="1"/>
    <col min="6" max="6" width="13.7109375" style="34" customWidth="1"/>
    <col min="7" max="7" width="14.5703125" style="34" customWidth="1"/>
    <col min="8" max="8" width="16.28515625" style="34" customWidth="1"/>
    <col min="9" max="9" width="16" style="34" customWidth="1"/>
    <col min="10" max="10" width="16.85546875" style="34" customWidth="1"/>
    <col min="11" max="11" width="16.42578125" style="34" customWidth="1"/>
    <col min="12" max="12" width="15.5703125" style="34" customWidth="1"/>
    <col min="13" max="13" width="16.5703125" style="34" customWidth="1"/>
    <col min="14" max="16384" width="9.140625" style="34"/>
  </cols>
  <sheetData>
    <row r="1" spans="1:13">
      <c r="B1" s="38" t="s">
        <v>63</v>
      </c>
    </row>
    <row r="2" spans="1:13" s="37" customFormat="1" ht="114">
      <c r="A2" s="39" t="s">
        <v>2</v>
      </c>
      <c r="B2" s="36" t="s">
        <v>64</v>
      </c>
      <c r="C2" s="36" t="s">
        <v>65</v>
      </c>
      <c r="D2" s="36" t="s">
        <v>34</v>
      </c>
      <c r="E2" s="36" t="s">
        <v>62</v>
      </c>
      <c r="F2" s="36" t="s">
        <v>66</v>
      </c>
      <c r="G2" s="36" t="s">
        <v>67</v>
      </c>
      <c r="H2" s="36" t="s">
        <v>73</v>
      </c>
      <c r="I2" s="36" t="s">
        <v>68</v>
      </c>
      <c r="J2" s="36" t="s">
        <v>69</v>
      </c>
      <c r="K2" s="36" t="s">
        <v>70</v>
      </c>
      <c r="L2" s="36" t="s">
        <v>71</v>
      </c>
      <c r="M2" s="36" t="s">
        <v>72</v>
      </c>
    </row>
    <row r="3" spans="1:13" s="46" customFormat="1" ht="18.75">
      <c r="A3" s="14" t="s">
        <v>79</v>
      </c>
      <c r="B3" s="45" t="s">
        <v>74</v>
      </c>
      <c r="C3" s="64"/>
      <c r="D3" s="64"/>
      <c r="E3" s="65" t="s">
        <v>114</v>
      </c>
      <c r="F3" s="75">
        <v>30730.78</v>
      </c>
      <c r="G3" s="75">
        <v>535662.80000000005</v>
      </c>
      <c r="H3" s="75">
        <v>438782.18</v>
      </c>
      <c r="I3" s="66">
        <f>G3-H3</f>
        <v>96880.620000000054</v>
      </c>
      <c r="J3" s="66">
        <f>G3</f>
        <v>535662.80000000005</v>
      </c>
      <c r="K3" s="66">
        <f>J3</f>
        <v>535662.80000000005</v>
      </c>
      <c r="L3" s="66">
        <f>J3-K3</f>
        <v>0</v>
      </c>
      <c r="M3" s="66">
        <v>0</v>
      </c>
    </row>
    <row r="4" spans="1:13" s="46" customFormat="1" ht="18.75">
      <c r="A4" s="14" t="s">
        <v>80</v>
      </c>
      <c r="B4" s="48" t="s">
        <v>126</v>
      </c>
      <c r="C4" s="64"/>
      <c r="D4" s="64"/>
      <c r="E4" s="65" t="s">
        <v>114</v>
      </c>
      <c r="F4" s="75">
        <v>12254.33</v>
      </c>
      <c r="G4" s="75">
        <v>1004373.23</v>
      </c>
      <c r="H4" s="75">
        <v>826869.74</v>
      </c>
      <c r="I4" s="66">
        <f t="shared" ref="I4:I8" si="0">G4-H4</f>
        <v>177503.49</v>
      </c>
      <c r="J4" s="66">
        <f t="shared" ref="J4:J6" si="1">G4</f>
        <v>1004373.23</v>
      </c>
      <c r="K4" s="66">
        <f t="shared" ref="K4:K8" si="2">J4</f>
        <v>1004373.23</v>
      </c>
      <c r="L4" s="66">
        <f t="shared" ref="L4:L8" si="3">J4-K4</f>
        <v>0</v>
      </c>
      <c r="M4" s="66">
        <v>0</v>
      </c>
    </row>
    <row r="5" spans="1:13" s="46" customFormat="1" ht="18.75">
      <c r="A5" s="14" t="s">
        <v>81</v>
      </c>
      <c r="B5" s="45" t="s">
        <v>75</v>
      </c>
      <c r="C5" s="64"/>
      <c r="D5" s="64"/>
      <c r="E5" s="65" t="s">
        <v>127</v>
      </c>
      <c r="F5" s="76">
        <v>2539.6329999999998</v>
      </c>
      <c r="G5" s="75">
        <v>2844793.73</v>
      </c>
      <c r="H5" s="75">
        <v>2330662.2000000002</v>
      </c>
      <c r="I5" s="66">
        <f t="shared" si="0"/>
        <v>514131.5299999998</v>
      </c>
      <c r="J5" s="66">
        <f t="shared" si="1"/>
        <v>2844793.73</v>
      </c>
      <c r="K5" s="66">
        <f t="shared" si="2"/>
        <v>2844793.73</v>
      </c>
      <c r="L5" s="66">
        <f t="shared" si="3"/>
        <v>0</v>
      </c>
      <c r="M5" s="66">
        <v>0</v>
      </c>
    </row>
    <row r="6" spans="1:13" s="46" customFormat="1" ht="18.75">
      <c r="A6" s="14" t="s">
        <v>82</v>
      </c>
      <c r="B6" s="45" t="s">
        <v>76</v>
      </c>
      <c r="C6" s="64"/>
      <c r="D6" s="64"/>
      <c r="E6" s="65" t="s">
        <v>114</v>
      </c>
      <c r="F6" s="75">
        <v>18379.509999999998</v>
      </c>
      <c r="G6" s="75">
        <v>458752.05</v>
      </c>
      <c r="H6" s="75">
        <v>411597.34</v>
      </c>
      <c r="I6" s="66">
        <f t="shared" si="0"/>
        <v>47154.709999999963</v>
      </c>
      <c r="J6" s="66">
        <f t="shared" si="1"/>
        <v>458752.05</v>
      </c>
      <c r="K6" s="66">
        <f t="shared" si="2"/>
        <v>458752.05</v>
      </c>
      <c r="L6" s="66">
        <f t="shared" si="3"/>
        <v>0</v>
      </c>
      <c r="M6" s="66">
        <v>0</v>
      </c>
    </row>
    <row r="7" spans="1:13" s="46" customFormat="1" ht="18.75">
      <c r="A7" s="14" t="s">
        <v>83</v>
      </c>
      <c r="B7" s="45" t="s">
        <v>77</v>
      </c>
      <c r="C7" s="64"/>
      <c r="D7" s="64"/>
      <c r="E7" s="65" t="s">
        <v>115</v>
      </c>
      <c r="F7" s="75">
        <v>133804</v>
      </c>
      <c r="G7" s="75">
        <v>0</v>
      </c>
      <c r="H7" s="75">
        <v>0</v>
      </c>
      <c r="I7" s="66">
        <f t="shared" si="0"/>
        <v>0</v>
      </c>
      <c r="J7" s="75">
        <f>K7</f>
        <v>245553.01</v>
      </c>
      <c r="K7" s="66">
        <v>245553.01</v>
      </c>
      <c r="L7" s="66">
        <f t="shared" si="3"/>
        <v>0</v>
      </c>
      <c r="M7" s="66">
        <v>0</v>
      </c>
    </row>
    <row r="8" spans="1:13" s="46" customFormat="1" ht="18.75">
      <c r="A8" s="14" t="s">
        <v>84</v>
      </c>
      <c r="B8" s="47" t="s">
        <v>78</v>
      </c>
      <c r="C8" s="64"/>
      <c r="D8" s="64"/>
      <c r="E8" s="65" t="s">
        <v>114</v>
      </c>
      <c r="F8" s="66">
        <v>0</v>
      </c>
      <c r="G8" s="66">
        <v>0</v>
      </c>
      <c r="H8" s="66">
        <v>0</v>
      </c>
      <c r="I8" s="66">
        <f t="shared" si="0"/>
        <v>0</v>
      </c>
      <c r="J8" s="66">
        <f t="shared" ref="J8" si="4">G8</f>
        <v>0</v>
      </c>
      <c r="K8" s="66">
        <f t="shared" si="2"/>
        <v>0</v>
      </c>
      <c r="L8" s="66">
        <f t="shared" si="3"/>
        <v>0</v>
      </c>
      <c r="M8" s="66">
        <v>0</v>
      </c>
    </row>
    <row r="10" spans="1:13">
      <c r="I10" s="68">
        <f>I3+I4+I5+I6+I7+I8</f>
        <v>835670.34999999986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2" sqref="B22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8" t="s">
        <v>85</v>
      </c>
    </row>
    <row r="2" spans="1:3">
      <c r="B2" s="38"/>
    </row>
    <row r="3" spans="1:3" ht="15.75">
      <c r="A3" s="40" t="s">
        <v>2</v>
      </c>
      <c r="B3" s="41" t="s">
        <v>86</v>
      </c>
      <c r="C3" s="33"/>
    </row>
    <row r="4" spans="1:3" ht="15.75">
      <c r="A4" s="42" t="s">
        <v>96</v>
      </c>
      <c r="B4" s="43" t="s">
        <v>92</v>
      </c>
      <c r="C4" s="67">
        <f>'1.Общ.инф.по сод.и тек.рем.'!C6</f>
        <v>2402.19</v>
      </c>
    </row>
    <row r="5" spans="1:3" ht="15.75">
      <c r="A5" s="42" t="s">
        <v>97</v>
      </c>
      <c r="B5" s="43" t="s">
        <v>124</v>
      </c>
      <c r="C5" s="67">
        <f>'1.Общ.инф.по сод.и тек.рем.'!C7</f>
        <v>33941.339999999997</v>
      </c>
    </row>
    <row r="6" spans="1:3" ht="15.75">
      <c r="A6" s="42" t="s">
        <v>98</v>
      </c>
      <c r="B6" s="43" t="s">
        <v>93</v>
      </c>
      <c r="C6" s="67">
        <v>0</v>
      </c>
    </row>
    <row r="7" spans="1:3" ht="15.75">
      <c r="A7" s="42" t="s">
        <v>99</v>
      </c>
      <c r="B7" s="43" t="s">
        <v>94</v>
      </c>
      <c r="C7" s="67">
        <f>'1.Общ.инф.по сод.и тек.рем.'!C22</f>
        <v>0</v>
      </c>
    </row>
    <row r="8" spans="1:3" ht="15.75">
      <c r="A8" s="42" t="s">
        <v>100</v>
      </c>
      <c r="B8" s="43" t="s">
        <v>125</v>
      </c>
      <c r="C8" s="67">
        <f>'1.Общ.инф.по сод.и тек.рем.'!C23</f>
        <v>0</v>
      </c>
    </row>
    <row r="9" spans="1:3" ht="15.75">
      <c r="A9" s="42" t="s">
        <v>101</v>
      </c>
      <c r="B9" s="43" t="s">
        <v>95</v>
      </c>
      <c r="C9" s="69">
        <f>'4.Объемы по коммун. услугам'!I10</f>
        <v>835670.34999999986</v>
      </c>
    </row>
    <row r="10" spans="1:3" ht="15.75">
      <c r="A10" s="42"/>
      <c r="B10" s="41" t="s">
        <v>87</v>
      </c>
      <c r="C10" s="33"/>
    </row>
    <row r="11" spans="1:3" ht="15.75">
      <c r="A11" s="42" t="s">
        <v>102</v>
      </c>
      <c r="B11" s="43" t="s">
        <v>89</v>
      </c>
      <c r="C11" s="33">
        <v>0</v>
      </c>
    </row>
    <row r="12" spans="1:3" ht="15.75">
      <c r="A12" s="42" t="s">
        <v>103</v>
      </c>
      <c r="B12" s="43" t="s">
        <v>90</v>
      </c>
      <c r="C12" s="33">
        <v>0</v>
      </c>
    </row>
    <row r="13" spans="1:3" ht="15.75">
      <c r="A13" s="42" t="s">
        <v>104</v>
      </c>
      <c r="B13" s="43" t="s">
        <v>88</v>
      </c>
      <c r="C13" s="33">
        <v>0</v>
      </c>
    </row>
    <row r="14" spans="1:3" ht="15.75">
      <c r="A14" s="42" t="s">
        <v>105</v>
      </c>
      <c r="B14" s="43" t="s">
        <v>91</v>
      </c>
      <c r="C14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3" t="s">
        <v>109</v>
      </c>
      <c r="B1" s="83"/>
      <c r="C1" s="83"/>
    </row>
    <row r="2" spans="1:3">
      <c r="A2" s="11" t="s">
        <v>2</v>
      </c>
      <c r="B2" s="27" t="s">
        <v>3</v>
      </c>
      <c r="C2" s="28" t="s">
        <v>55</v>
      </c>
    </row>
    <row r="3" spans="1:3" ht="25.5">
      <c r="A3" s="14" t="s">
        <v>106</v>
      </c>
      <c r="B3" s="26" t="s">
        <v>110</v>
      </c>
      <c r="C3" s="29" t="s">
        <v>129</v>
      </c>
    </row>
    <row r="4" spans="1:3" ht="25.5">
      <c r="A4" s="14" t="s">
        <v>107</v>
      </c>
      <c r="B4" s="26" t="s">
        <v>111</v>
      </c>
      <c r="C4" s="29" t="s">
        <v>130</v>
      </c>
    </row>
    <row r="5" spans="1:3" ht="51">
      <c r="A5" s="14" t="s">
        <v>108</v>
      </c>
      <c r="B5" s="26" t="s">
        <v>112</v>
      </c>
      <c r="C5" s="29" t="s">
        <v>131</v>
      </c>
    </row>
    <row r="6" spans="1:3" ht="15.75" thickBot="1">
      <c r="A6" s="14"/>
      <c r="B6" s="30"/>
      <c r="C6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2017-03-31T09:28:07Z</dcterms:modified>
</cp:coreProperties>
</file>