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10" windowHeight="7935" firstSheet="3" activeTab="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. услугам" sheetId="4" r:id="rId4"/>
    <sheet name="5. Коммун.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D10" i="2"/>
  <c r="D11"/>
  <c r="D5"/>
  <c r="D8"/>
  <c r="D3"/>
  <c r="D4"/>
  <c r="D7"/>
  <c r="D6"/>
  <c r="C20" i="1" l="1"/>
  <c r="C16"/>
  <c r="C10"/>
  <c r="J4" i="4" l="1"/>
  <c r="J5"/>
  <c r="J6"/>
  <c r="J7"/>
  <c r="J3"/>
  <c r="K9" l="1"/>
  <c r="C8" i="5" l="1"/>
  <c r="C7"/>
  <c r="C5"/>
  <c r="C4"/>
  <c r="C11" i="1"/>
  <c r="K3" i="4"/>
  <c r="L3" s="1"/>
  <c r="I6"/>
  <c r="K5"/>
  <c r="K7"/>
  <c r="J9"/>
  <c r="K4"/>
  <c r="I4"/>
  <c r="I5"/>
  <c r="I7"/>
  <c r="I8"/>
  <c r="I9"/>
  <c r="I3"/>
  <c r="K6" l="1"/>
  <c r="L6" s="1"/>
  <c r="L4"/>
  <c r="I11"/>
  <c r="C9" i="5" s="1"/>
  <c r="L7" i="4"/>
  <c r="L8"/>
  <c r="L9"/>
  <c r="L5"/>
  <c r="D14" i="2" l="1"/>
  <c r="C14"/>
  <c r="C12" i="1" l="1"/>
  <c r="C13" l="1"/>
  <c r="C15"/>
  <c r="C21" s="1"/>
  <c r="C24" s="1"/>
</calcChain>
</file>

<file path=xl/sharedStrings.xml><?xml version="1.0" encoding="utf-8"?>
<sst xmlns="http://schemas.openxmlformats.org/spreadsheetml/2006/main" count="153" uniqueCount="135">
  <si>
    <t>ОТЧЕТ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</si>
  <si>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</si>
  <si>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</si>
  <si>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</si>
  <si>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</si>
  <si>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</si>
  <si>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</si>
  <si>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</si>
  <si>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</si>
  <si>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</si>
  <si>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</si>
  <si>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</si>
  <si>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</si>
  <si>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</si>
  <si>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</si>
  <si>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</si>
  <si>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</si>
  <si>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</si>
  <si>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</si>
  <si>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</si>
  <si>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</si>
  <si>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</si>
  <si>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</si>
  <si>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</si>
  <si>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</si>
  <si>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</si>
  <si>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</si>
  <si>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</si>
  <si>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</si>
  <si>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</si>
  <si>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</si>
  <si>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</si>
  <si>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</si>
  <si>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</si>
  <si>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</si>
  <si>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</si>
  <si>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</si>
  <si>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</si>
  <si>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</si>
  <si>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</si>
  <si>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</si>
  <si>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</si>
  <si>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</si>
  <si>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</si>
  <si>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</si>
  <si>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</si>
  <si>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</si>
  <si>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</si>
  <si>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</si>
  <si>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</si>
  <si>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</si>
  <si>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</si>
  <si>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</si>
  <si>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</si>
  <si>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</si>
  <si>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</si>
  <si>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</si>
  <si>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Работы по обеспечению вывоза бытовых отходов</t>
  </si>
  <si>
    <t>Работы, выполняемые в целях надлежащего содержания электрооборудования</t>
  </si>
  <si>
    <t>Начисление и сбор платежей</t>
  </si>
  <si>
    <t>Работы по содержанию помещений, входящих в состав общего имущества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</si>
  <si>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</si>
  <si>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Сантехнические работы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</si>
  <si>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</si>
  <si>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</si>
  <si>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</si>
  <si>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</si>
  <si>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</si>
  <si>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</si>
  <si>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</si>
  <si>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</si>
  <si>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</si>
  <si>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</si>
  <si>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</si>
  <si>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</si>
  <si>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</si>
  <si>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Газоснабжение для подогрева холодной воды для нужд ГВС</t>
  </si>
  <si>
    <t>Отопление</t>
  </si>
  <si>
    <t>Холодная вода для нужд ГВС</t>
  </si>
  <si>
    <t>Холодное водоснабжение</t>
  </si>
  <si>
    <t>Электроснабжение</t>
  </si>
  <si>
    <t>Горячее водоснабжение</t>
  </si>
  <si>
    <t>4.1</t>
  </si>
  <si>
    <t>4.2</t>
  </si>
  <si>
    <t>4.3</t>
  </si>
  <si>
    <t>4.4</t>
  </si>
  <si>
    <t>4.5</t>
  </si>
  <si>
    <t>4.6</t>
  </si>
  <si>
    <t>4.7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</si>
  <si>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</si>
  <si>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</si>
  <si>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</si>
  <si>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</si>
  <si>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</si>
  <si>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</si>
  <si>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</si>
  <si>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</si>
  <si>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</si>
  <si>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</si>
  <si>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</si>
  <si>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</si>
  <si>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</si>
  <si>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</si>
  <si>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</si>
  <si>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</si>
  <si>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</si>
  <si>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</si>
  <si>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</si>
  <si>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</si>
  <si>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</si>
  <si>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</si>
  <si>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</si>
  <si>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</si>
  <si>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</si>
  <si>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</si>
  <si>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</si>
  <si>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</si>
  <si>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Годовая плановая стоимость работ (услуг), руб.</t>
  </si>
  <si>
    <t>куб.м.</t>
  </si>
  <si>
    <t>кВтч</t>
  </si>
  <si>
    <t>о доходах и расходах по управлению, техническому содержанию и ремонту МКД по адресу</t>
  </si>
  <si>
    <t>0</t>
  </si>
  <si>
    <t>Работы, выполняемые в целях надлежащего содержания и ремонта лифта (лифтов)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</si>
  <si>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в холодный период года</t>
  </si>
  <si>
    <t>Работы по содержанию придомовой территории в теплый период года</t>
  </si>
  <si>
    <t>Управление многоквартирным домом, в т.ч. подготовка и принятие решений, деятельность по организации их исполнения</t>
  </si>
  <si>
    <t>ТО котельной</t>
  </si>
  <si>
    <t>ИТОГО</t>
  </si>
  <si>
    <r>
      <t>Количество работ (услуг) в детальном перечне</t>
    </r>
    <r>
      <rPr>
        <b/>
        <sz val="10"/>
        <color rgb="FFFF0000"/>
        <rFont val="Times New Roman"/>
        <family val="1"/>
        <charset val="204"/>
      </rPr>
      <t/>
    </r>
  </si>
  <si>
    <t>Переходящие остатки денежных средств на начало периода (руб.)</t>
  </si>
  <si>
    <t>Переходящие остатки денежных средств на конец периода (руб.)</t>
  </si>
  <si>
    <t>г. Оренбург, ул. Гаранькина, д.21/1 - ООО "УК Новый Город" за 2016 год</t>
  </si>
  <si>
    <t>97</t>
  </si>
  <si>
    <t>5</t>
  </si>
  <si>
    <t>316260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</si>
</sst>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49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2"/>
    </xf>
    <xf numFmtId="2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Border="1" applyAlignment="1"/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3" fontId="7" fillId="0" borderId="0" xfId="0" applyNumberFormat="1" applyFont="1" applyAlignment="1">
      <alignment horizontal="center" vertical="center"/>
    </xf>
    <xf numFmtId="3" fontId="0" fillId="0" borderId="1" xfId="0" applyNumberFormat="1" applyBorder="1"/>
    <xf numFmtId="3" fontId="2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/>
    <xf numFmtId="3" fontId="3" fillId="2" borderId="6" xfId="0" applyNumberFormat="1" applyFont="1" applyFill="1" applyBorder="1" applyAlignment="1"/>
    <xf numFmtId="3" fontId="3" fillId="2" borderId="9" xfId="0" applyNumberFormat="1" applyFont="1" applyFill="1" applyBorder="1" applyAlignment="1"/>
    <xf numFmtId="3" fontId="3" fillId="0" borderId="0" xfId="0" applyNumberFormat="1" applyFont="1" applyAlignment="1"/>
    <xf numFmtId="3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opLeftCell="A4" workbookViewId="0">
      <selection activeCell="A3" sqref="A3:C3"/>
    </sheetView>
  </sheetViews>
  <sheetFormatPr defaultRowHeight="15"/>
  <cols>
    <col min="1" max="1" width="5.7109375" style="9" customWidth="1"/>
    <col min="2" max="2" width="50.28515625" style="3" customWidth="1"/>
    <col min="3" max="3" width="20.28515625" style="78" customWidth="1"/>
    <col min="4" max="4" width="10.42578125" style="53" bestFit="1" customWidth="1"/>
    <col min="5" max="44" width="9.140625" style="1"/>
  </cols>
  <sheetData>
    <row r="1" spans="1:44" ht="14.45" customHeight="1">
      <c r="A1" s="82" t="s">
        <v>0</v>
      </c>
      <c r="B1" s="82"/>
      <c r="C1" s="82"/>
      <c r="D1" s="5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44" ht="15" customHeight="1">
      <c r="A2" s="83" t="s">
        <v>120</v>
      </c>
      <c r="B2" s="83"/>
      <c r="C2" s="83"/>
      <c r="D2" s="5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44" ht="15.75" thickBot="1">
      <c r="A3" s="84" t="s">
        <v>131</v>
      </c>
      <c r="B3" s="84"/>
      <c r="C3" s="84"/>
      <c r="D3" s="5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44" s="8" customFormat="1" ht="25.5">
      <c r="A4" s="11" t="s">
        <v>2</v>
      </c>
      <c r="B4" s="12" t="s">
        <v>3</v>
      </c>
      <c r="C4" s="74" t="s">
        <v>4</v>
      </c>
      <c r="D4" s="5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3">
        <v>1</v>
      </c>
      <c r="B5" s="80" t="s">
        <v>1</v>
      </c>
      <c r="C5" s="81"/>
    </row>
    <row r="6" spans="1:44">
      <c r="A6" s="14" t="s">
        <v>8</v>
      </c>
      <c r="B6" s="4" t="s">
        <v>5</v>
      </c>
      <c r="C6" s="75">
        <v>2503.04</v>
      </c>
    </row>
    <row r="7" spans="1:44" ht="15.75" customHeight="1">
      <c r="A7" s="14" t="s">
        <v>9</v>
      </c>
      <c r="B7" s="4" t="s">
        <v>6</v>
      </c>
      <c r="C7" s="75">
        <v>41690.74</v>
      </c>
    </row>
    <row r="8" spans="1:44">
      <c r="A8" s="14" t="s">
        <v>10</v>
      </c>
      <c r="B8" s="4" t="s">
        <v>7</v>
      </c>
      <c r="C8" s="75">
        <v>602212.98</v>
      </c>
    </row>
    <row r="9" spans="1:44" ht="25.5">
      <c r="A9" s="14" t="s">
        <v>11</v>
      </c>
      <c r="B9" s="4" t="s">
        <v>12</v>
      </c>
      <c r="C9" s="75"/>
      <c r="D9" s="55"/>
    </row>
    <row r="10" spans="1:44">
      <c r="A10" s="14"/>
      <c r="B10" s="10" t="s">
        <v>13</v>
      </c>
      <c r="C10" s="75">
        <f>247172.88+29300+661458.08+1593277.8+1526488.75+773563.03</f>
        <v>4831260.54</v>
      </c>
    </row>
    <row r="11" spans="1:44">
      <c r="A11" s="14"/>
      <c r="B11" s="10" t="s">
        <v>14</v>
      </c>
      <c r="C11" s="75">
        <f>C10*75%</f>
        <v>3623445.4050000003</v>
      </c>
    </row>
    <row r="12" spans="1:44">
      <c r="A12" s="14"/>
      <c r="B12" s="10" t="s">
        <v>15</v>
      </c>
      <c r="C12" s="75">
        <f>C10*13%</f>
        <v>628063.8702</v>
      </c>
    </row>
    <row r="13" spans="1:44">
      <c r="A13" s="14"/>
      <c r="B13" s="10" t="s">
        <v>16</v>
      </c>
      <c r="C13" s="75">
        <f>C10*12%</f>
        <v>579751.2648</v>
      </c>
    </row>
    <row r="14" spans="1:44">
      <c r="A14" s="14" t="s">
        <v>17</v>
      </c>
      <c r="B14" s="4" t="s">
        <v>18</v>
      </c>
      <c r="C14" s="75"/>
    </row>
    <row r="15" spans="1:44">
      <c r="A15" s="14"/>
      <c r="B15" s="10" t="s">
        <v>13</v>
      </c>
      <c r="C15" s="75">
        <f>C16+C17+C18+C19+C20</f>
        <v>4464337.3000000007</v>
      </c>
    </row>
    <row r="16" spans="1:44" ht="25.5">
      <c r="A16" s="14"/>
      <c r="B16" s="10" t="s">
        <v>19</v>
      </c>
      <c r="C16" s="75">
        <f>210388.31+25305.98+562451.82+1335077.3+1637801.53+655600.25</f>
        <v>4426625.1900000004</v>
      </c>
    </row>
    <row r="17" spans="1:4" ht="25.5">
      <c r="A17" s="14"/>
      <c r="B17" s="10" t="s">
        <v>20</v>
      </c>
      <c r="C17" s="75">
        <v>0</v>
      </c>
    </row>
    <row r="18" spans="1:4">
      <c r="A18" s="14"/>
      <c r="B18" s="10" t="s">
        <v>21</v>
      </c>
      <c r="C18" s="75">
        <v>0</v>
      </c>
    </row>
    <row r="19" spans="1:4" ht="25.5">
      <c r="A19" s="14"/>
      <c r="B19" s="50" t="s">
        <v>22</v>
      </c>
      <c r="C19" s="76">
        <v>18000</v>
      </c>
      <c r="D19" s="54"/>
    </row>
    <row r="20" spans="1:4">
      <c r="A20" s="14"/>
      <c r="B20" s="10" t="s">
        <v>23</v>
      </c>
      <c r="C20" s="75">
        <f>953.32+397.62+1037.74+3188.31+767.2+9076.61+1893.25+1240.69+482.61+674.76</f>
        <v>19712.109999999997</v>
      </c>
    </row>
    <row r="21" spans="1:4">
      <c r="A21" s="14" t="s">
        <v>24</v>
      </c>
      <c r="B21" s="4" t="s">
        <v>25</v>
      </c>
      <c r="C21" s="75">
        <f>C6+C7+C15</f>
        <v>4508531.080000001</v>
      </c>
    </row>
    <row r="22" spans="1:4">
      <c r="A22" s="14" t="s">
        <v>26</v>
      </c>
      <c r="B22" s="4" t="s">
        <v>27</v>
      </c>
      <c r="C22" s="76">
        <v>0</v>
      </c>
    </row>
    <row r="23" spans="1:4">
      <c r="A23" s="14" t="s">
        <v>28</v>
      </c>
      <c r="B23" s="4" t="s">
        <v>30</v>
      </c>
      <c r="C23" s="76">
        <v>0</v>
      </c>
    </row>
    <row r="24" spans="1:4" ht="15.75" thickBot="1">
      <c r="A24" s="15" t="s">
        <v>29</v>
      </c>
      <c r="B24" s="16" t="s">
        <v>31</v>
      </c>
      <c r="C24" s="77">
        <f>C8+C10-C21+C22+C23</f>
        <v>924942.43999999855</v>
      </c>
    </row>
  </sheetData>
  <mergeCells count="4">
    <mergeCell ref="B5:C5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workbookViewId="0">
      <selection activeCell="A17" sqref="A17:H40"/>
    </sheetView>
  </sheetViews>
  <sheetFormatPr defaultRowHeight="15"/>
  <cols>
    <col min="1" max="1" width="4.7109375" style="9" customWidth="1"/>
    <col min="2" max="2" width="36.85546875" style="2" customWidth="1"/>
    <col min="3" max="3" width="32.7109375" style="61" customWidth="1"/>
    <col min="4" max="4" width="34.42578125" style="61" customWidth="1"/>
    <col min="5" max="5" width="26.28515625" style="61" customWidth="1"/>
    <col min="6" max="6" width="21.28515625" style="61" customWidth="1"/>
    <col min="7" max="7" width="24.42578125" style="2" customWidth="1"/>
    <col min="8" max="22" width="9.140625" style="2"/>
    <col min="23" max="26" width="9.140625" style="1"/>
  </cols>
  <sheetData>
    <row r="1" spans="1:26" ht="15.75" thickBot="1">
      <c r="A1" s="85" t="s">
        <v>46</v>
      </c>
      <c r="B1" s="85"/>
      <c r="C1" s="85"/>
      <c r="D1" s="85"/>
      <c r="E1" s="85"/>
      <c r="F1" s="85"/>
    </row>
    <row r="2" spans="1:26" s="21" customFormat="1" ht="25.5">
      <c r="A2" s="11" t="s">
        <v>2</v>
      </c>
      <c r="B2" s="12" t="s">
        <v>32</v>
      </c>
      <c r="C2" s="12" t="s">
        <v>117</v>
      </c>
      <c r="D2" s="12" t="s">
        <v>33</v>
      </c>
      <c r="E2" s="12" t="s">
        <v>128</v>
      </c>
      <c r="F2" s="24" t="s">
        <v>34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</row>
    <row r="3" spans="1:26" ht="26.25">
      <c r="A3" s="14" t="s">
        <v>35</v>
      </c>
      <c r="B3" s="5" t="s">
        <v>58</v>
      </c>
      <c r="C3" s="66">
        <v>56000</v>
      </c>
      <c r="D3" s="66">
        <f>18583.36+212784.82-150000</f>
        <v>81368.179999999993</v>
      </c>
      <c r="E3" s="57"/>
      <c r="F3" s="58"/>
    </row>
    <row r="4" spans="1:26" ht="26.25">
      <c r="A4" s="14" t="s">
        <v>36</v>
      </c>
      <c r="B4" s="5" t="s">
        <v>122</v>
      </c>
      <c r="C4" s="66">
        <v>663297.6</v>
      </c>
      <c r="D4" s="66">
        <f>3306.62+558013.2</f>
        <v>561319.81999999995</v>
      </c>
      <c r="E4" s="57"/>
      <c r="F4" s="58"/>
    </row>
    <row r="5" spans="1:26" ht="26.25">
      <c r="A5" s="14" t="s">
        <v>37</v>
      </c>
      <c r="B5" s="5" t="s">
        <v>60</v>
      </c>
      <c r="C5" s="66">
        <v>740000</v>
      </c>
      <c r="D5" s="66">
        <f>66651.76+24249.03+150000+200000</f>
        <v>440900.79</v>
      </c>
      <c r="E5" s="57"/>
      <c r="F5" s="58"/>
    </row>
    <row r="6" spans="1:26" ht="97.15" customHeight="1">
      <c r="A6" s="14" t="s">
        <v>38</v>
      </c>
      <c r="B6" s="33" t="s">
        <v>123</v>
      </c>
      <c r="C6" s="66">
        <v>430000</v>
      </c>
      <c r="D6" s="66">
        <f>50392.57+381786</f>
        <v>432178.57</v>
      </c>
      <c r="E6" s="57"/>
      <c r="F6" s="58"/>
    </row>
    <row r="7" spans="1:26" ht="26.25">
      <c r="A7" s="14" t="s">
        <v>39</v>
      </c>
      <c r="B7" s="5" t="s">
        <v>124</v>
      </c>
      <c r="C7" s="62">
        <v>650000</v>
      </c>
      <c r="D7" s="66">
        <f>23674.79+572678.4</f>
        <v>596353.19000000006</v>
      </c>
      <c r="E7" s="57"/>
      <c r="F7" s="58"/>
    </row>
    <row r="8" spans="1:26">
      <c r="A8" s="14" t="s">
        <v>40</v>
      </c>
      <c r="B8" s="5" t="s">
        <v>62</v>
      </c>
      <c r="C8" s="63">
        <v>235000</v>
      </c>
      <c r="D8" s="66">
        <f>22546.73+407150.96-200000</f>
        <v>229697.69</v>
      </c>
      <c r="E8" s="57"/>
      <c r="F8" s="58"/>
    </row>
    <row r="9" spans="1:26" ht="26.25">
      <c r="A9" s="14" t="s">
        <v>41</v>
      </c>
      <c r="B9" s="5" t="s">
        <v>57</v>
      </c>
      <c r="C9" s="62">
        <v>248237.27999999997</v>
      </c>
      <c r="D9" s="66">
        <v>230597.61</v>
      </c>
      <c r="E9" s="57"/>
      <c r="F9" s="58"/>
    </row>
    <row r="10" spans="1:26" ht="64.5">
      <c r="A10" s="14" t="s">
        <v>42</v>
      </c>
      <c r="B10" s="5" t="s">
        <v>61</v>
      </c>
      <c r="C10" s="63">
        <v>700000</v>
      </c>
      <c r="D10" s="66">
        <f>315+24550+350000+200000</f>
        <v>574865</v>
      </c>
      <c r="E10" s="57"/>
      <c r="F10" s="58"/>
    </row>
    <row r="11" spans="1:26" ht="51.75">
      <c r="A11" s="14" t="s">
        <v>43</v>
      </c>
      <c r="B11" s="5" t="s">
        <v>125</v>
      </c>
      <c r="C11" s="63">
        <v>450000</v>
      </c>
      <c r="D11" s="66">
        <f>221250+534545-350000</f>
        <v>405795</v>
      </c>
      <c r="E11" s="57"/>
      <c r="F11" s="58"/>
    </row>
    <row r="12" spans="1:26">
      <c r="A12" s="14" t="s">
        <v>44</v>
      </c>
      <c r="B12" s="5" t="s">
        <v>59</v>
      </c>
      <c r="C12" s="63">
        <v>200000</v>
      </c>
      <c r="D12" s="66">
        <v>102026.7</v>
      </c>
      <c r="E12" s="57"/>
      <c r="F12" s="58"/>
    </row>
    <row r="13" spans="1:26" ht="15.75" thickBot="1">
      <c r="A13" s="15" t="s">
        <v>45</v>
      </c>
      <c r="B13" s="25" t="s">
        <v>126</v>
      </c>
      <c r="C13" s="67">
        <v>773672.85600000003</v>
      </c>
      <c r="D13" s="67">
        <v>592248.64</v>
      </c>
      <c r="E13" s="59"/>
      <c r="F13" s="60"/>
    </row>
    <row r="14" spans="1:26">
      <c r="B14" s="64" t="s">
        <v>127</v>
      </c>
      <c r="C14" s="65">
        <f>SUM(C3:C13)</f>
        <v>5146207.7359999996</v>
      </c>
      <c r="D14" s="65">
        <f>SUM(D3:D13)</f>
        <v>4247351.1900000004</v>
      </c>
    </row>
    <row r="15" spans="1:26">
      <c r="A15" s="56"/>
      <c r="B15" s="64"/>
      <c r="C15" s="65"/>
      <c r="D15" s="65"/>
    </row>
    <row r="16" spans="1:26">
      <c r="A16" s="56"/>
      <c r="B16" s="64"/>
      <c r="C16" s="65"/>
      <c r="D16" s="65"/>
    </row>
    <row r="17" spans="1:8">
      <c r="A17" s="87"/>
      <c r="B17" s="88"/>
      <c r="C17" s="89"/>
      <c r="D17" s="89"/>
      <c r="E17" s="89"/>
      <c r="F17" s="89"/>
      <c r="G17" s="88"/>
      <c r="H17" s="88"/>
    </row>
    <row r="18" spans="1:8" ht="22.15" customHeight="1">
      <c r="A18" s="87"/>
      <c r="B18" s="90"/>
      <c r="C18" s="90"/>
      <c r="D18" s="90"/>
      <c r="E18" s="90"/>
      <c r="F18" s="90"/>
      <c r="G18" s="88"/>
      <c r="H18" s="88"/>
    </row>
    <row r="19" spans="1:8">
      <c r="A19" s="87"/>
      <c r="B19" s="88"/>
      <c r="C19" s="89"/>
      <c r="D19" s="89"/>
      <c r="E19" s="89"/>
      <c r="F19" s="89"/>
      <c r="G19" s="88"/>
      <c r="H19" s="88"/>
    </row>
    <row r="20" spans="1:8" ht="15.75">
      <c r="A20" s="91"/>
      <c r="B20" s="92"/>
      <c r="C20" s="92"/>
      <c r="D20" s="92"/>
      <c r="E20" s="92"/>
      <c r="F20" s="92"/>
      <c r="G20" s="88"/>
      <c r="H20" s="88"/>
    </row>
    <row r="21" spans="1:8" ht="26.25" customHeight="1">
      <c r="A21" s="93"/>
      <c r="B21" s="94"/>
      <c r="C21" s="89"/>
      <c r="D21" s="89"/>
      <c r="E21" s="89"/>
      <c r="F21" s="89"/>
      <c r="G21" s="88"/>
      <c r="H21" s="88"/>
    </row>
    <row r="22" spans="1:8">
      <c r="A22" s="93"/>
      <c r="B22" s="94"/>
      <c r="C22" s="89"/>
      <c r="D22" s="89"/>
      <c r="E22" s="89"/>
      <c r="F22" s="89"/>
      <c r="G22" s="88"/>
      <c r="H22" s="88"/>
    </row>
    <row r="23" spans="1:8">
      <c r="A23" s="93"/>
      <c r="B23" s="94"/>
      <c r="C23" s="89"/>
      <c r="D23" s="89"/>
      <c r="E23" s="89"/>
      <c r="F23" s="89"/>
      <c r="G23" s="88"/>
      <c r="H23" s="88"/>
    </row>
    <row r="24" spans="1:8">
      <c r="A24" s="93"/>
      <c r="B24" s="94"/>
      <c r="C24" s="89"/>
      <c r="D24" s="89"/>
      <c r="E24" s="89"/>
      <c r="F24" s="89"/>
      <c r="G24" s="88"/>
      <c r="H24" s="88"/>
    </row>
    <row r="25" spans="1:8">
      <c r="A25" s="93"/>
      <c r="B25" s="94"/>
      <c r="C25" s="89"/>
      <c r="D25" s="89"/>
      <c r="E25" s="89"/>
      <c r="F25" s="89"/>
      <c r="G25" s="88"/>
      <c r="H25" s="88"/>
    </row>
    <row r="26" spans="1:8">
      <c r="A26" s="93"/>
      <c r="B26" s="94"/>
      <c r="C26" s="89"/>
      <c r="D26" s="89"/>
      <c r="E26" s="89"/>
      <c r="F26" s="89"/>
      <c r="G26" s="88"/>
      <c r="H26" s="88"/>
    </row>
    <row r="27" spans="1:8">
      <c r="A27" s="93"/>
      <c r="B27" s="94"/>
      <c r="C27" s="89"/>
      <c r="D27" s="89"/>
      <c r="E27" s="89"/>
      <c r="F27" s="89"/>
      <c r="G27" s="88"/>
      <c r="H27" s="88"/>
    </row>
    <row r="28" spans="1:8">
      <c r="A28" s="93"/>
      <c r="B28" s="94"/>
      <c r="C28" s="89"/>
      <c r="D28" s="89"/>
      <c r="E28" s="89"/>
      <c r="F28" s="89"/>
      <c r="G28" s="88"/>
      <c r="H28" s="88"/>
    </row>
    <row r="29" spans="1:8">
      <c r="A29" s="93"/>
      <c r="B29" s="94"/>
      <c r="C29" s="89"/>
      <c r="D29" s="89"/>
      <c r="E29" s="89"/>
      <c r="F29" s="89"/>
      <c r="G29" s="88"/>
      <c r="H29" s="88"/>
    </row>
    <row r="30" spans="1:8">
      <c r="A30" s="93"/>
      <c r="B30" s="94"/>
      <c r="C30" s="89"/>
      <c r="D30" s="89"/>
      <c r="E30" s="89"/>
      <c r="F30" s="89"/>
      <c r="G30" s="88"/>
      <c r="H30" s="88"/>
    </row>
    <row r="31" spans="1:8">
      <c r="A31" s="93"/>
      <c r="B31" s="94"/>
      <c r="C31" s="89"/>
      <c r="D31" s="89"/>
      <c r="E31" s="89"/>
      <c r="F31" s="89"/>
      <c r="G31" s="88"/>
      <c r="H31" s="88"/>
    </row>
    <row r="32" spans="1:8">
      <c r="A32" s="93"/>
      <c r="B32" s="94"/>
      <c r="C32" s="89"/>
      <c r="D32" s="89"/>
      <c r="E32" s="89"/>
      <c r="F32" s="89"/>
      <c r="G32" s="88"/>
      <c r="H32" s="88"/>
    </row>
    <row r="33" spans="1:8">
      <c r="A33" s="93"/>
      <c r="B33" s="94"/>
      <c r="C33" s="89"/>
      <c r="D33" s="89"/>
      <c r="E33" s="89"/>
      <c r="F33" s="89"/>
      <c r="G33" s="88"/>
      <c r="H33" s="88"/>
    </row>
    <row r="34" spans="1:8">
      <c r="A34" s="87"/>
      <c r="B34" s="88"/>
      <c r="C34" s="89"/>
      <c r="D34" s="89"/>
      <c r="E34" s="89"/>
      <c r="F34" s="89"/>
      <c r="G34" s="88"/>
      <c r="H34" s="88"/>
    </row>
    <row r="35" spans="1:8">
      <c r="A35" s="87"/>
      <c r="B35" s="88"/>
      <c r="C35" s="89"/>
      <c r="D35" s="89"/>
      <c r="E35" s="89"/>
      <c r="F35" s="89"/>
      <c r="G35" s="88"/>
      <c r="H35" s="88"/>
    </row>
    <row r="36" spans="1:8">
      <c r="A36" s="87"/>
      <c r="B36" s="88"/>
      <c r="C36" s="89"/>
      <c r="D36" s="89"/>
      <c r="E36" s="89"/>
      <c r="F36" s="89"/>
      <c r="G36" s="88"/>
      <c r="H36" s="88"/>
    </row>
    <row r="37" spans="1:8">
      <c r="A37" s="87"/>
      <c r="B37" s="88"/>
      <c r="C37" s="89"/>
      <c r="D37" s="89"/>
      <c r="E37" s="89"/>
      <c r="F37" s="89"/>
      <c r="G37" s="88"/>
      <c r="H37" s="88"/>
    </row>
    <row r="38" spans="1:8">
      <c r="A38" s="87"/>
      <c r="B38" s="88"/>
      <c r="C38" s="89"/>
      <c r="D38" s="89"/>
      <c r="E38" s="89"/>
      <c r="F38" s="89"/>
      <c r="G38" s="88"/>
      <c r="H38" s="88"/>
    </row>
    <row r="39" spans="1:8">
      <c r="A39" s="87"/>
      <c r="B39" s="88"/>
      <c r="C39" s="89"/>
      <c r="D39" s="89"/>
      <c r="E39" s="89"/>
      <c r="F39" s="89"/>
      <c r="G39" s="88"/>
      <c r="H39" s="88"/>
    </row>
    <row r="40" spans="1:8">
      <c r="A40" s="87"/>
      <c r="B40" s="88"/>
      <c r="C40" s="89"/>
      <c r="D40" s="89"/>
      <c r="E40" s="89"/>
      <c r="F40" s="89"/>
      <c r="G40" s="88"/>
      <c r="H40" s="88"/>
    </row>
  </sheetData>
  <mergeCells count="4">
    <mergeCell ref="A1:F1"/>
    <mergeCell ref="B18:F18"/>
    <mergeCell ref="B21:B33"/>
    <mergeCell ref="A21:A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F14" sqref="F14"/>
    </sheetView>
  </sheetViews>
  <sheetFormatPr defaultRowHeight="15"/>
  <cols>
    <col min="1" max="1" width="5.140625" style="22" customWidth="1"/>
    <col min="2" max="2" width="35.5703125" style="22" customWidth="1"/>
    <col min="3" max="3" width="16" style="22" customWidth="1"/>
    <col min="4" max="9" width="9.140625" style="22"/>
    <col min="10" max="30" width="9.140625" style="1"/>
  </cols>
  <sheetData>
    <row r="1" spans="1:30" s="18" customFormat="1" ht="15.75" thickBot="1">
      <c r="A1" s="86" t="s">
        <v>47</v>
      </c>
      <c r="B1" s="86"/>
      <c r="C1" s="86"/>
      <c r="D1" s="26"/>
      <c r="E1" s="26"/>
      <c r="F1" s="26"/>
      <c r="G1" s="26"/>
      <c r="H1" s="26"/>
      <c r="I1" s="2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1" customFormat="1" ht="25.5">
      <c r="A2" s="11" t="s">
        <v>2</v>
      </c>
      <c r="B2" s="28" t="s">
        <v>3</v>
      </c>
      <c r="C2" s="29" t="s">
        <v>56</v>
      </c>
      <c r="D2" s="17"/>
      <c r="E2" s="17"/>
      <c r="F2" s="17"/>
      <c r="G2" s="17"/>
      <c r="H2" s="17"/>
      <c r="I2" s="17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>
      <c r="A3" s="14" t="s">
        <v>48</v>
      </c>
      <c r="B3" s="27" t="s">
        <v>52</v>
      </c>
      <c r="C3" s="30" t="s">
        <v>121</v>
      </c>
    </row>
    <row r="4" spans="1:30" ht="25.5">
      <c r="A4" s="14" t="s">
        <v>49</v>
      </c>
      <c r="B4" s="27" t="s">
        <v>53</v>
      </c>
      <c r="C4" s="30" t="s">
        <v>121</v>
      </c>
    </row>
    <row r="5" spans="1:30" ht="25.5">
      <c r="A5" s="14" t="s">
        <v>50</v>
      </c>
      <c r="B5" s="27" t="s">
        <v>54</v>
      </c>
      <c r="C5" s="30" t="s">
        <v>121</v>
      </c>
    </row>
    <row r="6" spans="1:30" ht="15.75" thickBot="1">
      <c r="A6" s="15" t="s">
        <v>51</v>
      </c>
      <c r="B6" s="31" t="s">
        <v>55</v>
      </c>
      <c r="C6" s="32" t="s">
        <v>121</v>
      </c>
    </row>
    <row r="7" spans="1:30">
      <c r="B7" s="23"/>
      <c r="C7" s="23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workbookViewId="0">
      <selection activeCell="D21" sqref="D21"/>
    </sheetView>
  </sheetViews>
  <sheetFormatPr defaultColWidth="9.140625" defaultRowHeight="15"/>
  <cols>
    <col min="1" max="1" width="9.140625" style="35"/>
    <col min="2" max="2" width="36.5703125" style="35" bestFit="1" customWidth="1"/>
    <col min="3" max="3" width="17.140625" style="35" customWidth="1"/>
    <col min="4" max="4" width="17.85546875" style="35" customWidth="1"/>
    <col min="5" max="5" width="11.7109375" style="36" customWidth="1"/>
    <col min="6" max="6" width="13.7109375" style="35" customWidth="1"/>
    <col min="7" max="7" width="14.5703125" style="35" customWidth="1"/>
    <col min="8" max="8" width="16.28515625" style="35" customWidth="1"/>
    <col min="9" max="9" width="16" style="35" customWidth="1"/>
    <col min="10" max="10" width="16.85546875" style="35" customWidth="1"/>
    <col min="11" max="11" width="16.42578125" style="35" customWidth="1"/>
    <col min="12" max="12" width="15.5703125" style="35" customWidth="1"/>
    <col min="13" max="13" width="16.5703125" style="35" customWidth="1"/>
    <col min="14" max="16384" width="9.140625" style="35"/>
  </cols>
  <sheetData>
    <row r="1" spans="1:13">
      <c r="B1" s="39" t="s">
        <v>64</v>
      </c>
    </row>
    <row r="2" spans="1:13" s="38" customFormat="1" ht="114">
      <c r="A2" s="40" t="s">
        <v>2</v>
      </c>
      <c r="B2" s="37" t="s">
        <v>65</v>
      </c>
      <c r="C2" s="37" t="s">
        <v>66</v>
      </c>
      <c r="D2" s="37" t="s">
        <v>34</v>
      </c>
      <c r="E2" s="37" t="s">
        <v>63</v>
      </c>
      <c r="F2" s="37" t="s">
        <v>67</v>
      </c>
      <c r="G2" s="37" t="s">
        <v>68</v>
      </c>
      <c r="H2" s="37" t="s">
        <v>74</v>
      </c>
      <c r="I2" s="37" t="s">
        <v>69</v>
      </c>
      <c r="J2" s="37" t="s">
        <v>70</v>
      </c>
      <c r="K2" s="37" t="s">
        <v>71</v>
      </c>
      <c r="L2" s="37" t="s">
        <v>72</v>
      </c>
      <c r="M2" s="37" t="s">
        <v>73</v>
      </c>
    </row>
    <row r="3" spans="1:13" s="47" customFormat="1" ht="18.75">
      <c r="A3" s="14" t="s">
        <v>82</v>
      </c>
      <c r="B3" s="46" t="s">
        <v>75</v>
      </c>
      <c r="C3" s="68"/>
      <c r="D3" s="68"/>
      <c r="E3" s="69" t="s">
        <v>118</v>
      </c>
      <c r="F3" s="79">
        <v>35477.339999999997</v>
      </c>
      <c r="G3" s="79">
        <v>618661.43000000005</v>
      </c>
      <c r="H3" s="79">
        <v>507678.5</v>
      </c>
      <c r="I3" s="70">
        <f>G3-H3</f>
        <v>110982.93000000005</v>
      </c>
      <c r="J3" s="70">
        <f>G3</f>
        <v>618661.43000000005</v>
      </c>
      <c r="K3" s="70">
        <f>J3</f>
        <v>618661.43000000005</v>
      </c>
      <c r="L3" s="70">
        <f>J3-K3</f>
        <v>0</v>
      </c>
      <c r="M3" s="70">
        <v>0</v>
      </c>
    </row>
    <row r="4" spans="1:13" s="47" customFormat="1" ht="56.25">
      <c r="A4" s="14" t="s">
        <v>83</v>
      </c>
      <c r="B4" s="49" t="s">
        <v>76</v>
      </c>
      <c r="C4" s="68"/>
      <c r="D4" s="68"/>
      <c r="E4" s="69" t="s">
        <v>118</v>
      </c>
      <c r="F4" s="79">
        <v>101191.4924</v>
      </c>
      <c r="G4" s="79">
        <v>408329.99</v>
      </c>
      <c r="H4" s="79">
        <v>366044.46</v>
      </c>
      <c r="I4" s="70">
        <f t="shared" ref="I4:I9" si="0">G4-H4</f>
        <v>42285.52999999997</v>
      </c>
      <c r="J4" s="70">
        <f t="shared" ref="J4:J7" si="1">G4</f>
        <v>408329.99</v>
      </c>
      <c r="K4" s="70">
        <f t="shared" ref="K4:K9" si="2">J4</f>
        <v>408329.99</v>
      </c>
      <c r="L4" s="70">
        <f t="shared" ref="L4:L9" si="3">J4-K4</f>
        <v>0</v>
      </c>
      <c r="M4" s="70">
        <v>0</v>
      </c>
    </row>
    <row r="5" spans="1:13" s="47" customFormat="1" ht="37.5">
      <c r="A5" s="14" t="s">
        <v>84</v>
      </c>
      <c r="B5" s="46" t="s">
        <v>78</v>
      </c>
      <c r="C5" s="68"/>
      <c r="D5" s="68"/>
      <c r="E5" s="69" t="s">
        <v>118</v>
      </c>
      <c r="F5" s="79">
        <v>12760.02</v>
      </c>
      <c r="G5" s="79">
        <v>318378.71999999997</v>
      </c>
      <c r="H5" s="79">
        <v>261136.84</v>
      </c>
      <c r="I5" s="70">
        <f t="shared" si="0"/>
        <v>57241.879999999976</v>
      </c>
      <c r="J5" s="70">
        <f t="shared" si="1"/>
        <v>318378.71999999997</v>
      </c>
      <c r="K5" s="70">
        <f t="shared" si="2"/>
        <v>318378.71999999997</v>
      </c>
      <c r="L5" s="70">
        <f t="shared" si="3"/>
        <v>0</v>
      </c>
      <c r="M5" s="70">
        <v>0</v>
      </c>
    </row>
    <row r="6" spans="1:13" s="47" customFormat="1" ht="18.75">
      <c r="A6" s="14" t="s">
        <v>85</v>
      </c>
      <c r="B6" s="46" t="s">
        <v>77</v>
      </c>
      <c r="C6" s="68"/>
      <c r="D6" s="68"/>
      <c r="E6" s="69" t="s">
        <v>118</v>
      </c>
      <c r="F6" s="79">
        <v>371598.29100000003</v>
      </c>
      <c r="G6" s="79">
        <v>1498061.22</v>
      </c>
      <c r="H6" s="79">
        <v>1080124.83</v>
      </c>
      <c r="I6" s="70">
        <f t="shared" si="0"/>
        <v>417936.3899999999</v>
      </c>
      <c r="J6" s="70">
        <f t="shared" si="1"/>
        <v>1498061.22</v>
      </c>
      <c r="K6" s="70">
        <f t="shared" si="2"/>
        <v>1498061.22</v>
      </c>
      <c r="L6" s="70">
        <f t="shared" si="3"/>
        <v>0</v>
      </c>
      <c r="M6" s="70">
        <v>0</v>
      </c>
    </row>
    <row r="7" spans="1:13" s="47" customFormat="1" ht="18.75">
      <c r="A7" s="14" t="s">
        <v>86</v>
      </c>
      <c r="B7" s="46" t="s">
        <v>79</v>
      </c>
      <c r="C7" s="68"/>
      <c r="D7" s="68"/>
      <c r="E7" s="69" t="s">
        <v>118</v>
      </c>
      <c r="F7" s="79">
        <v>22809.1</v>
      </c>
      <c r="G7" s="79">
        <v>569346.27</v>
      </c>
      <c r="H7" s="79">
        <v>486638.32</v>
      </c>
      <c r="I7" s="70">
        <f t="shared" si="0"/>
        <v>82707.950000000012</v>
      </c>
      <c r="J7" s="70">
        <f t="shared" si="1"/>
        <v>569346.27</v>
      </c>
      <c r="K7" s="70">
        <f t="shared" si="2"/>
        <v>569346.27</v>
      </c>
      <c r="L7" s="70">
        <f t="shared" si="3"/>
        <v>0</v>
      </c>
      <c r="M7" s="70">
        <v>0</v>
      </c>
    </row>
    <row r="8" spans="1:13" s="47" customFormat="1" ht="18.75">
      <c r="A8" s="14" t="s">
        <v>87</v>
      </c>
      <c r="B8" s="46" t="s">
        <v>80</v>
      </c>
      <c r="C8" s="68"/>
      <c r="D8" s="68"/>
      <c r="E8" s="69" t="s">
        <v>119</v>
      </c>
      <c r="F8" s="79">
        <v>0</v>
      </c>
      <c r="G8" s="79">
        <v>0</v>
      </c>
      <c r="H8" s="79">
        <v>0</v>
      </c>
      <c r="I8" s="70">
        <f t="shared" si="0"/>
        <v>0</v>
      </c>
      <c r="J8" s="79">
        <v>0</v>
      </c>
      <c r="K8" s="70"/>
      <c r="L8" s="70">
        <f t="shared" si="3"/>
        <v>0</v>
      </c>
      <c r="M8" s="70">
        <v>0</v>
      </c>
    </row>
    <row r="9" spans="1:13" s="47" customFormat="1" ht="18.75">
      <c r="A9" s="14" t="s">
        <v>88</v>
      </c>
      <c r="B9" s="48" t="s">
        <v>81</v>
      </c>
      <c r="C9" s="68"/>
      <c r="D9" s="68"/>
      <c r="E9" s="69" t="s">
        <v>118</v>
      </c>
      <c r="F9" s="70">
        <v>0</v>
      </c>
      <c r="G9" s="70">
        <v>0</v>
      </c>
      <c r="H9" s="70">
        <v>0</v>
      </c>
      <c r="I9" s="70">
        <f t="shared" si="0"/>
        <v>0</v>
      </c>
      <c r="J9" s="70">
        <f t="shared" ref="J9" si="4">G9</f>
        <v>0</v>
      </c>
      <c r="K9" s="70">
        <f t="shared" si="2"/>
        <v>0</v>
      </c>
      <c r="L9" s="70">
        <f t="shared" si="3"/>
        <v>0</v>
      </c>
      <c r="M9" s="70">
        <v>0</v>
      </c>
    </row>
    <row r="11" spans="1:13">
      <c r="I11" s="72">
        <f>I3+I4+I5+I6+I7+I8+I9</f>
        <v>711154.67999999993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22" sqref="B22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39" t="s">
        <v>89</v>
      </c>
    </row>
    <row r="2" spans="1:3">
      <c r="B2" s="39"/>
    </row>
    <row r="3" spans="1:3" ht="15.75">
      <c r="A3" s="41" t="s">
        <v>2</v>
      </c>
      <c r="B3" s="42" t="s">
        <v>90</v>
      </c>
      <c r="C3" s="34"/>
    </row>
    <row r="4" spans="1:3" ht="15.75">
      <c r="A4" s="43" t="s">
        <v>100</v>
      </c>
      <c r="B4" s="44" t="s">
        <v>96</v>
      </c>
      <c r="C4" s="71">
        <f>'1.Общ.инф.по сод.и тек.рем.'!C6</f>
        <v>2503.04</v>
      </c>
    </row>
    <row r="5" spans="1:3" ht="15.75">
      <c r="A5" s="43" t="s">
        <v>101</v>
      </c>
      <c r="B5" s="44" t="s">
        <v>129</v>
      </c>
      <c r="C5" s="71">
        <f>'1.Общ.инф.по сод.и тек.рем.'!C7</f>
        <v>41690.74</v>
      </c>
    </row>
    <row r="6" spans="1:3" ht="15.75">
      <c r="A6" s="43" t="s">
        <v>102</v>
      </c>
      <c r="B6" s="44" t="s">
        <v>97</v>
      </c>
      <c r="C6" s="71">
        <v>0</v>
      </c>
    </row>
    <row r="7" spans="1:3" ht="15.75">
      <c r="A7" s="43" t="s">
        <v>103</v>
      </c>
      <c r="B7" s="44" t="s">
        <v>98</v>
      </c>
      <c r="C7" s="71">
        <f>'1.Общ.инф.по сод.и тек.рем.'!C22</f>
        <v>0</v>
      </c>
    </row>
    <row r="8" spans="1:3" ht="15.75">
      <c r="A8" s="43" t="s">
        <v>104</v>
      </c>
      <c r="B8" s="44" t="s">
        <v>130</v>
      </c>
      <c r="C8" s="71">
        <f>'1.Общ.инф.по сод.и тек.рем.'!C23</f>
        <v>0</v>
      </c>
    </row>
    <row r="9" spans="1:3" ht="15.75">
      <c r="A9" s="43" t="s">
        <v>105</v>
      </c>
      <c r="B9" s="44" t="s">
        <v>99</v>
      </c>
      <c r="C9" s="73">
        <f>'4.Объемы по коммун. услугам'!I11</f>
        <v>711154.67999999993</v>
      </c>
    </row>
    <row r="10" spans="1:3" ht="15.75">
      <c r="A10" s="43"/>
      <c r="B10" s="42" t="s">
        <v>91</v>
      </c>
      <c r="C10" s="34"/>
    </row>
    <row r="11" spans="1:3" ht="15.75">
      <c r="A11" s="43" t="s">
        <v>106</v>
      </c>
      <c r="B11" s="44" t="s">
        <v>93</v>
      </c>
      <c r="C11" s="34">
        <v>0</v>
      </c>
    </row>
    <row r="12" spans="1:3" ht="15.75">
      <c r="A12" s="43" t="s">
        <v>107</v>
      </c>
      <c r="B12" s="44" t="s">
        <v>94</v>
      </c>
      <c r="C12" s="34">
        <v>0</v>
      </c>
    </row>
    <row r="13" spans="1:3" ht="15.75">
      <c r="A13" s="43" t="s">
        <v>108</v>
      </c>
      <c r="B13" s="44" t="s">
        <v>92</v>
      </c>
      <c r="C13" s="34">
        <v>0</v>
      </c>
    </row>
    <row r="14" spans="1:3" ht="15.75">
      <c r="A14" s="43" t="s">
        <v>109</v>
      </c>
      <c r="B14" s="44" t="s">
        <v>95</v>
      </c>
      <c r="C14" s="3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C5" sqref="C5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86" t="s">
        <v>113</v>
      </c>
      <c r="B1" s="86"/>
      <c r="C1" s="86"/>
    </row>
    <row r="2" spans="1:3">
      <c r="A2" s="11" t="s">
        <v>2</v>
      </c>
      <c r="B2" s="28" t="s">
        <v>3</v>
      </c>
      <c r="C2" s="29" t="s">
        <v>56</v>
      </c>
    </row>
    <row r="3" spans="1:3" ht="25.5">
      <c r="A3" s="14" t="s">
        <v>110</v>
      </c>
      <c r="B3" s="27" t="s">
        <v>114</v>
      </c>
      <c r="C3" s="30" t="s">
        <v>132</v>
      </c>
    </row>
    <row r="4" spans="1:3" ht="25.5">
      <c r="A4" s="14" t="s">
        <v>111</v>
      </c>
      <c r="B4" s="27" t="s">
        <v>115</v>
      </c>
      <c r="C4" s="30" t="s">
        <v>133</v>
      </c>
    </row>
    <row r="5" spans="1:3" ht="51">
      <c r="A5" s="14" t="s">
        <v>112</v>
      </c>
      <c r="B5" s="27" t="s">
        <v>116</v>
      </c>
      <c r="C5" s="30" t="s">
        <v>134</v>
      </c>
    </row>
    <row r="6" spans="1:3" ht="15.75" thickBot="1">
      <c r="A6" s="14"/>
      <c r="B6" s="31"/>
      <c r="C6" s="3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коммун. услугам</vt:lpstr>
      <vt:lpstr>5. Коммун.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2017-03-28T08:55:54Z</cp:lastPrinted>
  <dcterms:created xsi:type="dcterms:W3CDTF">2017-02-06T12:52:57Z</dcterms:created>
  <dcterms:modified xsi:type="dcterms:W3CDTF">2017-03-31T09:22:07Z</dcterms:modified>
</cp:coreProperties>
</file>